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ТО котлов_15.10.2025\"/>
    </mc:Choice>
  </mc:AlternateContent>
  <xr:revisionPtr revIDLastSave="0" documentId="8_{8C067073-A010-46E5-9151-5E295776F320}" xr6:coauthVersionLast="45" xr6:coauthVersionMax="45" xr10:uidLastSave="{00000000-0000-0000-0000-000000000000}"/>
  <bookViews>
    <workbookView xWindow="-38520" yWindow="-4665" windowWidth="38640" windowHeight="2112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НМЦД'!$A$1:$K$24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4" i="2" l="1"/>
  <c r="K14" i="2" s="1"/>
  <c r="H14" i="2"/>
  <c r="G14" i="2"/>
  <c r="I11" i="2"/>
  <c r="I12" i="2" s="1"/>
  <c r="F12" i="2"/>
  <c r="F11" i="2"/>
  <c r="E12" i="2"/>
  <c r="E11" i="2"/>
  <c r="D12" i="2"/>
  <c r="D11" i="2" s="1"/>
  <c r="K12" i="2" l="1"/>
  <c r="K11" i="2"/>
  <c r="K19" i="2" l="1"/>
  <c r="K17" i="2" s="1"/>
  <c r="K16" i="2" l="1"/>
</calcChain>
</file>

<file path=xl/sharedStrings.xml><?xml version="1.0" encoding="utf-8"?>
<sst xmlns="http://schemas.openxmlformats.org/spreadsheetml/2006/main" count="103" uniqueCount="35">
  <si>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</si>
  <si>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</si>
  <si>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</si>
  <si>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</si>
  <si>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</si>
  <si>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</si>
  <si>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</si>
  <si>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</si>
  <si>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</si>
  <si>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</si>
  <si>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</si>
  <si>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</si>
  <si>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20%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</si>
  <si>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</si>
  <si>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</si>
  <si>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</si>
  <si>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</si>
  <si>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</si>
  <si>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</si>
  <si>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</si>
  <si>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</si>
  <si>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</si>
  <si>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</si>
  <si>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</si>
  <si>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</si>
  <si>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</si>
  <si>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31.12.2025</t>
  </si>
  <si>
    <t>усл.ед</t>
  </si>
  <si>
    <t>Начальная (максимальная) цена Договора составляет: 263 250 (Двести шестьдесят три тысячи двести пятьдесят) рублей 00 копеек, в том числе НДС 20%.</t>
  </si>
  <si>
    <t>Заместитель главного инженера-Главный энергетик</t>
  </si>
  <si>
    <t>В.В. Трухин</t>
  </si>
  <si>
    <t>Оказание услуг по очередным режимно-наладочным испытаниям  котлов ARGUS IGNIS</t>
  </si>
  <si>
    <t>Расчет начальной (максимальной) цены договора на оказание услуг по очередным
режимно-наладочным испытаниям котлов ARGUS IGNIS
 с использованием метода анализа рыночной стоимости закупаемых товаров, работ, услуг</t>
  </si>
  <si>
    <t>Способ определения поставщика (подрядчика, исполнителя) -  п. 6.4.4 Положения о закупках товаров, работ, услуг для нужд АНО «Кинопарк», (утверждено Протоколом заседания Наблюдательного совета от 16.06.2025 г. № 2, приложение к Приказу от 16.06.2025 г. № П-01-ПР-060-1/25) - Запрос предложений</t>
  </si>
  <si>
    <t xml:space="preserve">Дата составления таблицы "15" октября 2025 г.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</si>
</sst>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2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2" fillId="0" borderId="7" xfId="0" applyFont="1" applyFill="1" applyBorder="1" applyAlignment="1">
      <alignment vertical="center" wrapText="1"/>
    </xf>
    <xf numFmtId="4" fontId="15" fillId="0" borderId="7" xfId="4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0" fillId="0" borderId="0" xfId="6" applyFont="1" applyFill="1"/>
    <xf numFmtId="0" fontId="10" fillId="0" borderId="0" xfId="0" applyFont="1" applyFill="1" applyAlignment="1">
      <alignment vertical="top" wrapText="1"/>
    </xf>
    <xf numFmtId="0" fontId="5" fillId="0" borderId="0" xfId="0" applyFont="1" applyFill="1"/>
    <xf numFmtId="14" fontId="4" fillId="0" borderId="0" xfId="0" applyNumberFormat="1" applyFont="1" applyFill="1"/>
    <xf numFmtId="0" fontId="4" fillId="0" borderId="0" xfId="0" applyFont="1" applyFill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/>
    </xf>
    <xf numFmtId="49" fontId="10" fillId="2" borderId="7" xfId="7" applyNumberFormat="1" applyFont="1" applyFill="1" applyBorder="1" applyAlignment="1">
      <alignment horizontal="center" vertical="center"/>
    </xf>
    <xf numFmtId="10" fontId="16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" fillId="0" borderId="0" xfId="0" applyFont="1" applyFill="1" applyAlignment="1"/>
    <xf numFmtId="4" fontId="1" fillId="0" borderId="0" xfId="0" applyNumberFormat="1" applyFont="1" applyFill="1" applyAlignment="1"/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66" fontId="10" fillId="0" borderId="0" xfId="6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1" fontId="15" fillId="0" borderId="2" xfId="4" applyNumberFormat="1" applyFont="1" applyFill="1" applyBorder="1" applyAlignment="1">
      <alignment horizontal="center" vertical="center" wrapText="1"/>
    </xf>
    <xf numFmtId="1" fontId="15" fillId="0" borderId="4" xfId="4" applyNumberFormat="1" applyFont="1" applyFill="1" applyBorder="1" applyAlignment="1">
      <alignment horizontal="center" vertical="center" wrapText="1"/>
    </xf>
    <xf numFmtId="1" fontId="15" fillId="0" borderId="6" xfId="4" applyNumberFormat="1" applyFont="1" applyFill="1" applyBorder="1" applyAlignment="1">
      <alignment horizontal="center" vertical="center" wrapText="1"/>
    </xf>
    <xf numFmtId="4" fontId="12" fillId="0" borderId="1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  <xf numFmtId="4" fontId="15" fillId="2" borderId="7" xfId="4" applyNumberFormat="1" applyFont="1" applyFill="1" applyBorder="1" applyAlignment="1">
      <alignment horizontal="center" vertical="center"/>
    </xf>
    <xf numFmtId="10" fontId="16" fillId="2" borderId="7" xfId="0" applyNumberFormat="1" applyFont="1" applyFill="1" applyBorder="1" applyAlignment="1">
      <alignment horizontal="center" vertical="center" wrapText="1"/>
    </xf>
    <xf numFmtId="165" fontId="12" fillId="2" borderId="7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/>
    </xf>
    <xf numFmtId="4" fontId="12" fillId="2" borderId="7" xfId="7" applyNumberFormat="1" applyFont="1" applyFill="1" applyBorder="1" applyAlignment="1">
      <alignment horizontal="center" vertical="center" wrapText="1" shrinkToFit="1"/>
    </xf>
    <xf numFmtId="4" fontId="10" fillId="2" borderId="7" xfId="0" applyNumberFormat="1" applyFont="1" applyFill="1" applyBorder="1" applyAlignment="1">
      <alignment horizontal="center" vertic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M26"/>
  <sheetViews>
    <sheetView tabSelected="1" view="pageBreakPreview" zoomScale="90" zoomScaleNormal="90" zoomScaleSheetLayoutView="90" workbookViewId="0">
      <selection activeCell="D14" sqref="D14"/>
    </sheetView>
  </sheetViews>
  <sheetFormatPr defaultColWidth="9.109375" defaultRowHeight="15.6" x14ac:dyDescent="0.3"/>
  <cols>
    <col min="1" max="1" width="35.5546875" style="1" customWidth="1"/>
    <col min="2" max="2" width="32.44140625" style="1" customWidth="1"/>
    <col min="3" max="3" width="15.88671875" style="1" customWidth="1"/>
    <col min="4" max="4" width="22.44140625" style="1" customWidth="1"/>
    <col min="5" max="5" width="23" style="1" customWidth="1"/>
    <col min="6" max="7" width="22.44140625" style="1" customWidth="1"/>
    <col min="8" max="8" width="33.109375" style="1" customWidth="1"/>
    <col min="9" max="9" width="20.44140625" style="14" customWidth="1"/>
    <col min="10" max="10" width="16.44140625" style="1" customWidth="1"/>
    <col min="11" max="11" width="22.109375" style="1" customWidth="1"/>
    <col min="12" max="12" width="14" style="1" bestFit="1" customWidth="1"/>
    <col min="13" max="13" width="11.88671875" style="1" customWidth="1"/>
    <col min="14" max="16384" width="9.109375" style="1"/>
  </cols>
  <sheetData>
    <row r="1" spans="1:12" ht="24.75" customHeight="1" x14ac:dyDescent="0.3">
      <c r="G1" s="25" t="s">
        <v>24</v>
      </c>
      <c r="H1" s="25"/>
      <c r="I1" s="25"/>
      <c r="J1" s="25"/>
      <c r="K1" s="25"/>
    </row>
    <row r="2" spans="1:12" ht="68.25" customHeight="1" x14ac:dyDescent="0.3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2" ht="15" hidden="1" customHeight="1" x14ac:dyDescent="0.3">
      <c r="A3" s="27"/>
      <c r="B3" s="27"/>
      <c r="C3" s="27"/>
      <c r="D3" s="27"/>
      <c r="E3" s="27"/>
      <c r="F3" s="27"/>
      <c r="G3" s="27"/>
      <c r="H3" s="27"/>
      <c r="I3" s="28"/>
      <c r="J3" s="27"/>
      <c r="K3" s="27"/>
    </row>
    <row r="4" spans="1:12" ht="25.5" customHeight="1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2" ht="51" customHeight="1" x14ac:dyDescent="0.3">
      <c r="A5" s="2"/>
      <c r="B5" s="2"/>
      <c r="C5" s="2"/>
      <c r="D5" s="2"/>
      <c r="E5" s="2"/>
      <c r="F5" s="2"/>
      <c r="G5" s="43" t="s">
        <v>33</v>
      </c>
      <c r="H5" s="43"/>
      <c r="I5" s="43"/>
      <c r="J5" s="43"/>
      <c r="K5" s="43"/>
    </row>
    <row r="6" spans="1:12" ht="37.5" customHeight="1" x14ac:dyDescent="0.3">
      <c r="A6" s="44" t="s">
        <v>7</v>
      </c>
      <c r="B6" s="44" t="s">
        <v>0</v>
      </c>
      <c r="C6" s="44" t="s">
        <v>1</v>
      </c>
      <c r="D6" s="36" t="s">
        <v>17</v>
      </c>
      <c r="E6" s="37"/>
      <c r="F6" s="38"/>
      <c r="G6" s="39" t="s">
        <v>10</v>
      </c>
      <c r="H6" s="40"/>
      <c r="I6" s="8" t="s">
        <v>17</v>
      </c>
      <c r="J6" s="44" t="s">
        <v>15</v>
      </c>
      <c r="K6" s="44" t="s">
        <v>16</v>
      </c>
    </row>
    <row r="7" spans="1:12" ht="15.75" customHeight="1" x14ac:dyDescent="0.3">
      <c r="A7" s="45"/>
      <c r="B7" s="45"/>
      <c r="C7" s="45"/>
      <c r="D7" s="30" t="s">
        <v>2</v>
      </c>
      <c r="E7" s="31"/>
      <c r="F7" s="32"/>
      <c r="G7" s="41"/>
      <c r="H7" s="42"/>
      <c r="I7" s="47" t="s">
        <v>4</v>
      </c>
      <c r="J7" s="45"/>
      <c r="K7" s="45"/>
    </row>
    <row r="8" spans="1:12" ht="32.25" customHeight="1" x14ac:dyDescent="0.3">
      <c r="A8" s="45"/>
      <c r="B8" s="45"/>
      <c r="C8" s="45"/>
      <c r="D8" s="33"/>
      <c r="E8" s="34"/>
      <c r="F8" s="35"/>
      <c r="G8" s="44" t="s">
        <v>3</v>
      </c>
      <c r="H8" s="44" t="s">
        <v>25</v>
      </c>
      <c r="I8" s="48"/>
      <c r="J8" s="45"/>
      <c r="K8" s="45"/>
    </row>
    <row r="9" spans="1:12" ht="24" customHeight="1" x14ac:dyDescent="0.3">
      <c r="A9" s="46"/>
      <c r="B9" s="46"/>
      <c r="C9" s="46"/>
      <c r="D9" s="19" t="s">
        <v>21</v>
      </c>
      <c r="E9" s="19" t="s">
        <v>22</v>
      </c>
      <c r="F9" s="19" t="s">
        <v>23</v>
      </c>
      <c r="G9" s="46"/>
      <c r="H9" s="46"/>
      <c r="I9" s="49"/>
      <c r="J9" s="46"/>
      <c r="K9" s="46"/>
    </row>
    <row r="10" spans="1:12" ht="18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9">
        <v>9</v>
      </c>
      <c r="J10" s="19">
        <v>10</v>
      </c>
      <c r="K10" s="20">
        <v>11</v>
      </c>
    </row>
    <row r="11" spans="1:12" ht="56.25" customHeight="1" x14ac:dyDescent="0.3">
      <c r="A11" s="3" t="s">
        <v>8</v>
      </c>
      <c r="B11" s="52" t="s">
        <v>31</v>
      </c>
      <c r="C11" s="44" t="s">
        <v>27</v>
      </c>
      <c r="D11" s="62">
        <f>D14-D12</f>
        <v>73333.333333333328</v>
      </c>
      <c r="E11" s="62">
        <f t="shared" ref="E11" si="0">E14-E12</f>
        <v>90000</v>
      </c>
      <c r="F11" s="62">
        <f>F14-F12</f>
        <v>80208.333333333328</v>
      </c>
      <c r="G11" s="63" t="s">
        <v>13</v>
      </c>
      <c r="H11" s="63" t="s">
        <v>13</v>
      </c>
      <c r="I11" s="64">
        <f>ROUND((D11+E11+F11)/3,2)</f>
        <v>81180.56</v>
      </c>
      <c r="J11" s="65" t="s">
        <v>13</v>
      </c>
      <c r="K11" s="62">
        <f>K14-K12</f>
        <v>239318.18181818179</v>
      </c>
    </row>
    <row r="12" spans="1:12" s="21" customFormat="1" ht="66" customHeight="1" x14ac:dyDescent="0.3">
      <c r="A12" s="3" t="s">
        <v>9</v>
      </c>
      <c r="B12" s="53"/>
      <c r="C12" s="45"/>
      <c r="D12" s="66">
        <f>D14*D13/(100%+D13)</f>
        <v>3666.6666666666665</v>
      </c>
      <c r="E12" s="66">
        <f>E14*E13/(100%+E13)</f>
        <v>0</v>
      </c>
      <c r="F12" s="66">
        <f>F14*F13/(100%+F13)</f>
        <v>16041.666666666668</v>
      </c>
      <c r="G12" s="63" t="s">
        <v>13</v>
      </c>
      <c r="H12" s="63" t="s">
        <v>13</v>
      </c>
      <c r="I12" s="67">
        <f>I14-I11</f>
        <v>6569.4400000000023</v>
      </c>
      <c r="J12" s="63" t="s">
        <v>13</v>
      </c>
      <c r="K12" s="66">
        <f>K14-K14/1.1</f>
        <v>23931.818181818206</v>
      </c>
    </row>
    <row r="13" spans="1:12" s="21" customFormat="1" ht="50.25" customHeight="1" x14ac:dyDescent="0.3">
      <c r="A13" s="3" t="s">
        <v>11</v>
      </c>
      <c r="B13" s="53"/>
      <c r="C13" s="45"/>
      <c r="D13" s="68">
        <v>0.05</v>
      </c>
      <c r="E13" s="68">
        <v>0</v>
      </c>
      <c r="F13" s="68">
        <v>0.2</v>
      </c>
      <c r="G13" s="63" t="s">
        <v>13</v>
      </c>
      <c r="H13" s="63" t="s">
        <v>13</v>
      </c>
      <c r="I13" s="63" t="s">
        <v>13</v>
      </c>
      <c r="J13" s="63" t="s">
        <v>13</v>
      </c>
      <c r="K13" s="69" t="s">
        <v>12</v>
      </c>
    </row>
    <row r="14" spans="1:12" s="21" customFormat="1" ht="67.5" customHeight="1" x14ac:dyDescent="0.3">
      <c r="A14" s="3" t="s">
        <v>20</v>
      </c>
      <c r="B14" s="54"/>
      <c r="C14" s="46"/>
      <c r="D14" s="70">
        <v>77000</v>
      </c>
      <c r="E14" s="70">
        <v>90000</v>
      </c>
      <c r="F14" s="70">
        <v>96250</v>
      </c>
      <c r="G14" s="71">
        <f>_xlfn.STDEV.S(D14,E14,F14)/I14*100</f>
        <v>11.191179111910174</v>
      </c>
      <c r="H14" s="15">
        <f>(MAX(D14:F14)*100/MIN(D14:F14))-100</f>
        <v>25</v>
      </c>
      <c r="I14" s="67">
        <f>ROUND((D14+E14+F14)/3,2)</f>
        <v>87750</v>
      </c>
      <c r="J14" s="65">
        <v>1</v>
      </c>
      <c r="K14" s="67">
        <f>I14*D15*J14</f>
        <v>263250</v>
      </c>
    </row>
    <row r="15" spans="1:12" ht="30" customHeight="1" x14ac:dyDescent="0.3">
      <c r="A15" s="3" t="s">
        <v>18</v>
      </c>
      <c r="B15" s="18"/>
      <c r="C15" s="18"/>
      <c r="D15" s="55">
        <v>3</v>
      </c>
      <c r="E15" s="56"/>
      <c r="F15" s="57"/>
      <c r="G15" s="18" t="s">
        <v>13</v>
      </c>
      <c r="H15" s="18" t="s">
        <v>13</v>
      </c>
      <c r="I15" s="18" t="s">
        <v>13</v>
      </c>
      <c r="J15" s="18" t="s">
        <v>13</v>
      </c>
      <c r="K15" s="18" t="s">
        <v>13</v>
      </c>
      <c r="L15" s="1">
        <v>2</v>
      </c>
    </row>
    <row r="16" spans="1:12" s="21" customFormat="1" ht="167.25" customHeight="1" x14ac:dyDescent="0.3">
      <c r="A16" s="3" t="s">
        <v>14</v>
      </c>
      <c r="B16" s="18" t="s">
        <v>13</v>
      </c>
      <c r="C16" s="18" t="s">
        <v>13</v>
      </c>
      <c r="D16" s="18" t="s">
        <v>13</v>
      </c>
      <c r="E16" s="18" t="s">
        <v>13</v>
      </c>
      <c r="F16" s="18" t="s">
        <v>13</v>
      </c>
      <c r="G16" s="18" t="s">
        <v>13</v>
      </c>
      <c r="H16" s="18" t="s">
        <v>13</v>
      </c>
      <c r="I16" s="18" t="s">
        <v>13</v>
      </c>
      <c r="J16" s="18" t="s">
        <v>13</v>
      </c>
      <c r="K16" s="4">
        <f t="shared" ref="K16" si="1">K19-K17</f>
        <v>219375</v>
      </c>
    </row>
    <row r="17" spans="1:13" s="21" customFormat="1" ht="66" customHeight="1" x14ac:dyDescent="0.3">
      <c r="A17" s="3" t="s">
        <v>9</v>
      </c>
      <c r="B17" s="18" t="s">
        <v>13</v>
      </c>
      <c r="C17" s="18" t="s">
        <v>13</v>
      </c>
      <c r="D17" s="18" t="s">
        <v>13</v>
      </c>
      <c r="E17" s="18" t="s">
        <v>13</v>
      </c>
      <c r="F17" s="18" t="s">
        <v>13</v>
      </c>
      <c r="G17" s="18" t="s">
        <v>13</v>
      </c>
      <c r="H17" s="18" t="s">
        <v>13</v>
      </c>
      <c r="I17" s="18" t="s">
        <v>13</v>
      </c>
      <c r="J17" s="18" t="s">
        <v>13</v>
      </c>
      <c r="K17" s="6">
        <f>K19-K19/1.2</f>
        <v>43875</v>
      </c>
    </row>
    <row r="18" spans="1:13" s="21" customFormat="1" ht="50.25" customHeight="1" x14ac:dyDescent="0.3">
      <c r="A18" s="3" t="s">
        <v>11</v>
      </c>
      <c r="B18" s="18" t="s">
        <v>13</v>
      </c>
      <c r="C18" s="18" t="s">
        <v>13</v>
      </c>
      <c r="D18" s="7" t="s">
        <v>13</v>
      </c>
      <c r="E18" s="7" t="s">
        <v>13</v>
      </c>
      <c r="F18" s="7" t="s">
        <v>13</v>
      </c>
      <c r="G18" s="18" t="s">
        <v>13</v>
      </c>
      <c r="H18" s="18" t="s">
        <v>13</v>
      </c>
      <c r="I18" s="18" t="s">
        <v>13</v>
      </c>
      <c r="J18" s="18" t="s">
        <v>13</v>
      </c>
      <c r="K18" s="7" t="s">
        <v>12</v>
      </c>
    </row>
    <row r="19" spans="1:13" s="21" customFormat="1" ht="155.25" customHeight="1" x14ac:dyDescent="0.3">
      <c r="A19" s="3" t="s">
        <v>19</v>
      </c>
      <c r="B19" s="18" t="s">
        <v>13</v>
      </c>
      <c r="C19" s="18" t="s">
        <v>13</v>
      </c>
      <c r="D19" s="18" t="s">
        <v>13</v>
      </c>
      <c r="E19" s="18" t="s">
        <v>13</v>
      </c>
      <c r="F19" s="18" t="s">
        <v>13</v>
      </c>
      <c r="G19" s="18" t="s">
        <v>13</v>
      </c>
      <c r="H19" s="18" t="s">
        <v>13</v>
      </c>
      <c r="I19" s="18" t="s">
        <v>13</v>
      </c>
      <c r="J19" s="18" t="s">
        <v>13</v>
      </c>
      <c r="K19" s="4">
        <f>SUMIF(A11:A21,"Цена за единицу работы, услуги с учетом налога на добавленную стоимость",K11:K21)</f>
        <v>263250</v>
      </c>
      <c r="L19" s="22"/>
    </row>
    <row r="20" spans="1:13" ht="30" customHeight="1" x14ac:dyDescent="0.3">
      <c r="A20" s="23" t="s">
        <v>5</v>
      </c>
      <c r="B20" s="8" t="s">
        <v>13</v>
      </c>
      <c r="C20" s="8" t="s">
        <v>13</v>
      </c>
      <c r="D20" s="16">
        <v>45882</v>
      </c>
      <c r="E20" s="16">
        <v>45884</v>
      </c>
      <c r="F20" s="16">
        <v>45883</v>
      </c>
      <c r="G20" s="18" t="s">
        <v>13</v>
      </c>
      <c r="H20" s="18" t="s">
        <v>13</v>
      </c>
      <c r="I20" s="5" t="s">
        <v>13</v>
      </c>
      <c r="J20" s="24" t="s">
        <v>13</v>
      </c>
      <c r="K20" s="18" t="s">
        <v>13</v>
      </c>
    </row>
    <row r="21" spans="1:13" ht="33" customHeight="1" x14ac:dyDescent="0.3">
      <c r="A21" s="23" t="s">
        <v>6</v>
      </c>
      <c r="B21" s="18" t="s">
        <v>13</v>
      </c>
      <c r="C21" s="18" t="s">
        <v>13</v>
      </c>
      <c r="D21" s="17" t="s">
        <v>26</v>
      </c>
      <c r="E21" s="16">
        <v>46022</v>
      </c>
      <c r="F21" s="16">
        <v>46022</v>
      </c>
      <c r="G21" s="18" t="s">
        <v>13</v>
      </c>
      <c r="H21" s="18" t="s">
        <v>13</v>
      </c>
      <c r="I21" s="18" t="s">
        <v>13</v>
      </c>
      <c r="J21" s="18" t="s">
        <v>13</v>
      </c>
      <c r="K21" s="18" t="s">
        <v>13</v>
      </c>
    </row>
    <row r="22" spans="1:13" ht="31.5" customHeight="1" x14ac:dyDescent="0.3">
      <c r="A22" s="59" t="s">
        <v>28</v>
      </c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3" ht="24.75" customHeight="1" x14ac:dyDescent="0.35">
      <c r="A23" s="51" t="s">
        <v>29</v>
      </c>
      <c r="B23" s="51"/>
      <c r="C23" s="51"/>
      <c r="D23" s="51"/>
      <c r="E23" s="51"/>
      <c r="F23" s="51"/>
      <c r="G23" s="51"/>
      <c r="H23" s="58"/>
      <c r="I23" s="58"/>
      <c r="J23" s="61" t="s">
        <v>30</v>
      </c>
      <c r="K23" s="61"/>
      <c r="L23" s="9"/>
      <c r="M23" s="9"/>
    </row>
    <row r="24" spans="1:13" ht="27.75" customHeight="1" x14ac:dyDescent="0.35">
      <c r="A24" s="50" t="s">
        <v>34</v>
      </c>
      <c r="B24" s="50"/>
      <c r="C24" s="50"/>
      <c r="D24" s="50"/>
      <c r="E24" s="50"/>
      <c r="F24" s="50"/>
      <c r="G24" s="50"/>
      <c r="H24" s="10"/>
      <c r="I24" s="10"/>
      <c r="J24" s="11"/>
      <c r="K24" s="11"/>
    </row>
    <row r="26" spans="1:13" x14ac:dyDescent="0.3">
      <c r="A26" s="12"/>
      <c r="D26" s="13"/>
    </row>
  </sheetData>
  <mergeCells count="24">
    <mergeCell ref="A24:G24"/>
    <mergeCell ref="A23:G23"/>
    <mergeCell ref="B11:B14"/>
    <mergeCell ref="D15:F15"/>
    <mergeCell ref="H23:I23"/>
    <mergeCell ref="A22:K22"/>
    <mergeCell ref="J23:K23"/>
    <mergeCell ref="C11:C14"/>
    <mergeCell ref="G1:K1"/>
    <mergeCell ref="A2:K2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</mergeCells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</cp:lastModifiedBy>
  <cp:lastPrinted>2025-10-15T08:16:58Z</cp:lastPrinted>
  <dcterms:created xsi:type="dcterms:W3CDTF">2015-08-07T14:00:00Z</dcterms:created>
  <dcterms:modified xsi:type="dcterms:W3CDTF">2025-10-15T08:17:24Z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